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17235" windowHeight="3225"/>
  </bookViews>
  <sheets>
    <sheet name="Orçamento" sheetId="5" r:id="rId1"/>
    <sheet name="Plan1" sheetId="6" r:id="rId2"/>
  </sheets>
  <externalReferences>
    <externalReference r:id="rId3"/>
  </externalReferences>
  <definedNames>
    <definedName name="_xlnm.Print_Area" localSheetId="0">Orçamento!$A$1:$J$72</definedName>
  </definedNames>
  <calcPr calcId="144525"/>
</workbook>
</file>

<file path=xl/calcChain.xml><?xml version="1.0" encoding="utf-8"?>
<calcChain xmlns="http://schemas.openxmlformats.org/spreadsheetml/2006/main">
  <c r="H64" i="5" l="1"/>
  <c r="G64" i="5"/>
  <c r="I64" i="5" s="1"/>
  <c r="I62" i="5" s="1"/>
  <c r="H60" i="5"/>
  <c r="G60" i="5"/>
  <c r="I60" i="5" s="1"/>
  <c r="I58" i="5" s="1"/>
  <c r="H56" i="5"/>
  <c r="G56" i="5"/>
  <c r="I56" i="5" s="1"/>
  <c r="I55" i="5"/>
  <c r="H55" i="5"/>
  <c r="G55" i="5"/>
  <c r="F54" i="5"/>
  <c r="G54" i="5" s="1"/>
  <c r="I54" i="5" s="1"/>
  <c r="I53" i="5"/>
  <c r="H53" i="5"/>
  <c r="G53" i="5"/>
  <c r="I50" i="5"/>
  <c r="H50" i="5"/>
  <c r="G50" i="5"/>
  <c r="H49" i="5"/>
  <c r="G49" i="5"/>
  <c r="I49" i="5" s="1"/>
  <c r="H48" i="5"/>
  <c r="G48" i="5"/>
  <c r="I48" i="5" s="1"/>
  <c r="I47" i="5"/>
  <c r="H47" i="5"/>
  <c r="G47" i="5"/>
  <c r="H46" i="5"/>
  <c r="F46" i="5"/>
  <c r="G46" i="5" s="1"/>
  <c r="I46" i="5" s="1"/>
  <c r="I45" i="5"/>
  <c r="I44" i="5" s="1"/>
  <c r="H45" i="5"/>
  <c r="G45" i="5"/>
  <c r="I42" i="5"/>
  <c r="H42" i="5"/>
  <c r="G42" i="5"/>
  <c r="F41" i="5"/>
  <c r="G41" i="5" s="1"/>
  <c r="I41" i="5" s="1"/>
  <c r="H40" i="5"/>
  <c r="G40" i="5"/>
  <c r="I40" i="5" s="1"/>
  <c r="H37" i="5"/>
  <c r="G37" i="5"/>
  <c r="I37" i="5" s="1"/>
  <c r="H36" i="5"/>
  <c r="G36" i="5"/>
  <c r="I36" i="5" s="1"/>
  <c r="I35" i="5"/>
  <c r="H35" i="5"/>
  <c r="G35" i="5"/>
  <c r="I34" i="5"/>
  <c r="H34" i="5"/>
  <c r="G34" i="5"/>
  <c r="H33" i="5"/>
  <c r="G33" i="5"/>
  <c r="I33" i="5" s="1"/>
  <c r="F32" i="5"/>
  <c r="G32" i="5" s="1"/>
  <c r="I32" i="5" s="1"/>
  <c r="H31" i="5"/>
  <c r="G31" i="5"/>
  <c r="I31" i="5" s="1"/>
  <c r="G26" i="5"/>
  <c r="D26" i="5"/>
  <c r="H26" i="5" s="1"/>
  <c r="G25" i="5"/>
  <c r="D25" i="5"/>
  <c r="I25" i="5" s="1"/>
  <c r="H24" i="5"/>
  <c r="F24" i="5"/>
  <c r="G24" i="5" s="1"/>
  <c r="I24" i="5" s="1"/>
  <c r="H23" i="5"/>
  <c r="G23" i="5"/>
  <c r="I23" i="5" s="1"/>
  <c r="G19" i="5"/>
  <c r="D19" i="5"/>
  <c r="I19" i="5" s="1"/>
  <c r="H18" i="5"/>
  <c r="G18" i="5"/>
  <c r="D18" i="5"/>
  <c r="I18" i="5" s="1"/>
  <c r="H17" i="5"/>
  <c r="G17" i="5"/>
  <c r="I17" i="5" s="1"/>
  <c r="F17" i="5"/>
  <c r="H16" i="5"/>
  <c r="G16" i="5"/>
  <c r="I16" i="5" s="1"/>
  <c r="H12" i="5"/>
  <c r="G12" i="5"/>
  <c r="I12" i="5" s="1"/>
  <c r="I14" i="5" l="1"/>
  <c r="H41" i="5"/>
  <c r="H19" i="5"/>
  <c r="H25" i="5"/>
  <c r="I26" i="5"/>
  <c r="I21" i="5" s="1"/>
  <c r="H54" i="5"/>
  <c r="I66" i="5"/>
  <c r="I10" i="5"/>
  <c r="I30" i="5"/>
  <c r="I52" i="5"/>
  <c r="H66" i="5"/>
  <c r="I39" i="5"/>
  <c r="H32" i="5"/>
  <c r="I28" i="5" l="1"/>
</calcChain>
</file>

<file path=xl/sharedStrings.xml><?xml version="1.0" encoding="utf-8"?>
<sst xmlns="http://schemas.openxmlformats.org/spreadsheetml/2006/main" count="135" uniqueCount="91">
  <si>
    <t>m²</t>
  </si>
  <si>
    <t>m³</t>
  </si>
  <si>
    <t>m</t>
  </si>
  <si>
    <t>DESCRIÇÃO DOS SERVIÇOS</t>
  </si>
  <si>
    <t>ITEM</t>
  </si>
  <si>
    <t>QUANT.</t>
  </si>
  <si>
    <t>UNID.</t>
  </si>
  <si>
    <t>SERVIÇOS INICIAIS</t>
  </si>
  <si>
    <t>1.1</t>
  </si>
  <si>
    <t>2.1</t>
  </si>
  <si>
    <t>2.2</t>
  </si>
  <si>
    <t>BDI</t>
  </si>
  <si>
    <t>2.3</t>
  </si>
  <si>
    <t>2.4</t>
  </si>
  <si>
    <t>ARMAÇÃO DE BLOCO, VIGA BALDRAME OU SAPATA UTILIZANDO AÇO CA-50 DE 8 MM</t>
  </si>
  <si>
    <t>kg</t>
  </si>
  <si>
    <t>ARMAÇÃO DE BLOCO, VIGA BALDRAME OU SAPATA UTILIZANDO AÇO CA-50 DE 10 MM</t>
  </si>
  <si>
    <t>INFRAESTRUTURA</t>
  </si>
  <si>
    <t>3.1</t>
  </si>
  <si>
    <t>MESOESTRUTURA - ALAS E CORTINAS</t>
  </si>
  <si>
    <t>3.2</t>
  </si>
  <si>
    <t>ARMAÇÃO DE VIGAS CA-50 DIÂMETRO 8,0MM</t>
  </si>
  <si>
    <t>ARMAÇÃO DE VIGAS CA-50 DIÂMETRO 10,0MM</t>
  </si>
  <si>
    <t>ARMAÇÃO DE VIGAS CA-50 DIÂMETRO 12,5MM</t>
  </si>
  <si>
    <t>3.3</t>
  </si>
  <si>
    <t>3.4</t>
  </si>
  <si>
    <t>SUPERESTRUTURA</t>
  </si>
  <si>
    <t>4.1</t>
  </si>
  <si>
    <t>4.1.1</t>
  </si>
  <si>
    <t>CONCRETO USINADO BOMBEADO FCK 25 MPA - LANÇAMENTO E ADENSAMENTO</t>
  </si>
  <si>
    <t>4.1.2</t>
  </si>
  <si>
    <t>ARMAÇÃO DE VIGAS CA-50 DIÂMETRO 20,0MM</t>
  </si>
  <si>
    <t>ARMAÇÃO DE VIGAS CA-50 DIÂMETRO 25,0MM</t>
  </si>
  <si>
    <t>4.1.3</t>
  </si>
  <si>
    <t>4.1.4</t>
  </si>
  <si>
    <t>4.1.5</t>
  </si>
  <si>
    <t>4.1.6</t>
  </si>
  <si>
    <t>4.2</t>
  </si>
  <si>
    <t>TRANSVERSINAS</t>
  </si>
  <si>
    <t>4.2.1</t>
  </si>
  <si>
    <t>4.2.2</t>
  </si>
  <si>
    <t>4.2.3</t>
  </si>
  <si>
    <t>4.3</t>
  </si>
  <si>
    <t>LAJOTA PRÉ-MOLDADA E TABULEIRO</t>
  </si>
  <si>
    <t>4.3.1</t>
  </si>
  <si>
    <t>4.3.2</t>
  </si>
  <si>
    <t>ARMAÇÃO DE VIGAS CA-50 DIÂMETRO 6,3MM</t>
  </si>
  <si>
    <t>4.3.3</t>
  </si>
  <si>
    <t>4.3.4</t>
  </si>
  <si>
    <t>4.3.5</t>
  </si>
  <si>
    <t>4.4</t>
  </si>
  <si>
    <t>MEIO FIO</t>
  </si>
  <si>
    <t>ARMAÇÃO DE VIGAS CA-50 DIÂMETRO 5,0MM</t>
  </si>
  <si>
    <t>4.4.1</t>
  </si>
  <si>
    <t>4.4.2</t>
  </si>
  <si>
    <t>4.4.3</t>
  </si>
  <si>
    <t>4.4.4</t>
  </si>
  <si>
    <t>GUARDA CORPO</t>
  </si>
  <si>
    <t>5.1</t>
  </si>
  <si>
    <t>GUARDA CORPO DE AÇO GALVANIZADO TUBULARES DE 1.1/2 E TRAVESSA SUPERIOR DE 2</t>
  </si>
  <si>
    <t>CONCRETO USINADO BOMBEADO FCK 30 MPA - LANÇAMENTO E ADENSAMENTO</t>
  </si>
  <si>
    <t>ADICIONAIS</t>
  </si>
  <si>
    <t xml:space="preserve">6.1 </t>
  </si>
  <si>
    <t xml:space="preserve">TUBO PVC 100 - DRENO </t>
  </si>
  <si>
    <t>M</t>
  </si>
  <si>
    <t>LOCAÇÃO CONVENCIONAL DE OBRA, UTILIZANDO GABARITO DE TÁBUAS CORRIDAS PONTALETADAS A CADA 2,00M - 2 UTILIZAÇÕES.</t>
  </si>
  <si>
    <t>CÓDIGO SINAPI - JUNHO 2019</t>
  </si>
  <si>
    <t>LOCAL:</t>
  </si>
  <si>
    <t>CONSTRUÇÃO DE PONTE EM CONCRETO ARMADO SOBRE O RIO LEÃO</t>
  </si>
  <si>
    <t>OBRA:</t>
  </si>
  <si>
    <t>PROPRIETÁRIO: PREFEITURA MUNICIPAL DE ÁUREA/RS</t>
  </si>
  <si>
    <t>DATA: 21/08/2019</t>
  </si>
  <si>
    <t>ORÇAMENTO</t>
  </si>
  <si>
    <t>TOTAL</t>
  </si>
  <si>
    <t>VALOR TOTAL SEM BDI(R$)</t>
  </si>
  <si>
    <t>RUA JOSÉ MUSTEFAGA, CENTRO, ÁUREA/RS.</t>
  </si>
  <si>
    <t>CONCRETAGEM DAS FUNDAÇÕES COM CONCRETO USINADO BOMBEADO FCK 30 MPA - LANÇAMENTO, ADENSAMENTO E ACABAMENTO</t>
  </si>
  <si>
    <t>4.1.7</t>
  </si>
  <si>
    <t>CAMINHÃO MUNK</t>
  </si>
  <si>
    <t>H</t>
  </si>
  <si>
    <t>4.3.6</t>
  </si>
  <si>
    <t>VALOR TOTAL COM BDI (R$)</t>
  </si>
  <si>
    <t>CUSTO UNITÁRIO COM BDI (R$)</t>
  </si>
  <si>
    <t>CUSTO UNITÁRIO SEM BDI    (R$)</t>
  </si>
  <si>
    <t>FABRICAÇÃO DE FÔRMAS COM CHAPA DE MADEIRA PLASTIFICADA COM REAPROVITAMENTO 2 VEZES</t>
  </si>
  <si>
    <t>COMPOSIÇÃO 01</t>
  </si>
  <si>
    <t>FELIPE PAGOTTO</t>
  </si>
  <si>
    <t>VIGAS LONGARINAS PRÉ-MOLDADAS</t>
  </si>
  <si>
    <t>Eng. Civil - CREA RS219.266</t>
  </si>
  <si>
    <t>____________________________</t>
  </si>
  <si>
    <t>Áurea, 21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</si>
</sst>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0" xfId="0" applyNumberFormat="1" applyAlignment="1">
      <alignment horizontal="left"/>
    </xf>
    <xf numFmtId="43" fontId="0" fillId="0" borderId="1" xfId="0" applyNumberFormat="1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/>
    <xf numFmtId="9" fontId="4" fillId="0" borderId="0" xfId="2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2947148</xdr:colOff>
      <xdr:row>0</xdr:row>
      <xdr:rowOff>134472</xdr:rowOff>
    </xdr:from>
    <xdr:to>
      <xdr:col>5</xdr:col>
      <xdr:colOff>235324</xdr:colOff>
      <xdr:row>1</xdr:row>
      <xdr:rowOff>1479178</xdr:rowOff>
    </xdr:to>
    <xdr:pic>
      <xdr:nvPicPr>
        <xdr:cNvPr id="2" name="Imagem 1" descr="C:\Users\Áurea\Desktop\logo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973" y="134472"/>
          <a:ext cx="2574551" cy="1535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pe/Desktop/Ponte%20Rua%20Jos&#233;%20Mustefaga/Quantitativo%20Po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os"/>
      <sheetName val="Orçamento"/>
      <sheetName val="CRONOGRAMA"/>
      <sheetName val="COMPOSIÇÕES"/>
    </sheetNames>
    <sheetDataSet>
      <sheetData sheetId="0">
        <row r="6">
          <cell r="E6">
            <v>245.70000000000002</v>
          </cell>
        </row>
        <row r="7">
          <cell r="E7">
            <v>622.20000000000005</v>
          </cell>
        </row>
        <row r="12">
          <cell r="E12">
            <v>908.54399999999998</v>
          </cell>
        </row>
        <row r="13">
          <cell r="E13">
            <v>301.08</v>
          </cell>
        </row>
        <row r="18">
          <cell r="E18">
            <v>561.4079999999999</v>
          </cell>
        </row>
        <row r="19">
          <cell r="E19">
            <v>215.28</v>
          </cell>
        </row>
      </sheetData>
      <sheetData sheetId="1"/>
      <sheetData sheetId="2"/>
      <sheetData sheetId="3">
        <row r="16">
          <cell r="H16">
            <v>55.103740000000002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110"/>
  <sheetViews>
    <sheetView tabSelected="1" view="pageBreakPreview" zoomScale="25" zoomScaleNormal="85" zoomScaleSheetLayoutView="25" workbookViewId="0">
      <selection activeCell="B70" sqref="B70:C70"/>
    </sheetView>
  </sheetViews>
  <sheetFormatPr defaultRowHeight="15" x14ac:dyDescent="0.25"/>
  <cols>
    <col min="2" max="2" width="9.85546875" customWidth="1"/>
    <col min="3" max="3" width="63.5703125" customWidth="1"/>
    <col min="4" max="4" width="9.28515625" customWidth="1"/>
    <col min="5" max="5" width="6.42578125" customWidth="1"/>
    <col min="6" max="7" width="16.140625" customWidth="1"/>
    <col min="8" max="8" width="14.7109375" hidden="1" customWidth="1"/>
    <col min="9" max="9" width="15.7109375" customWidth="1"/>
    <col min="10" max="10" width="17.140625" customWidth="1"/>
  </cols>
  <sheetData>
    <row r="2" spans="1:10" ht="123" customHeight="1" x14ac:dyDescent="0.25"/>
    <row r="3" spans="1:10" x14ac:dyDescent="0.25">
      <c r="B3" s="26" t="s">
        <v>72</v>
      </c>
      <c r="C3" s="27"/>
      <c r="D3" s="27"/>
      <c r="E3" s="27"/>
      <c r="F3" s="27"/>
      <c r="G3" s="27"/>
      <c r="H3" s="27"/>
      <c r="I3" s="27"/>
      <c r="J3" s="27"/>
    </row>
    <row r="4" spans="1:10" x14ac:dyDescent="0.25"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B5" t="s">
        <v>69</v>
      </c>
      <c r="C5" t="s">
        <v>68</v>
      </c>
      <c r="F5" t="s">
        <v>70</v>
      </c>
    </row>
    <row r="6" spans="1:10" x14ac:dyDescent="0.25">
      <c r="B6" t="s">
        <v>67</v>
      </c>
      <c r="C6" t="s">
        <v>75</v>
      </c>
      <c r="F6" t="s">
        <v>71</v>
      </c>
    </row>
    <row r="7" spans="1:10" x14ac:dyDescent="0.25">
      <c r="C7" s="8"/>
    </row>
    <row r="8" spans="1:10" ht="47.25" customHeight="1" x14ac:dyDescent="0.25">
      <c r="A8" s="22"/>
      <c r="B8" s="23" t="s">
        <v>4</v>
      </c>
      <c r="C8" s="23" t="s">
        <v>3</v>
      </c>
      <c r="D8" s="23" t="s">
        <v>5</v>
      </c>
      <c r="E8" s="23" t="s">
        <v>6</v>
      </c>
      <c r="F8" s="2" t="s">
        <v>83</v>
      </c>
      <c r="G8" s="2" t="s">
        <v>82</v>
      </c>
      <c r="H8" s="2" t="s">
        <v>74</v>
      </c>
      <c r="I8" s="2" t="s">
        <v>81</v>
      </c>
      <c r="J8" s="2" t="s">
        <v>66</v>
      </c>
    </row>
    <row r="9" spans="1:10" x14ac:dyDescent="0.25">
      <c r="B9" s="23"/>
      <c r="C9" s="31"/>
      <c r="D9" s="32"/>
      <c r="E9" s="32"/>
      <c r="F9" s="32"/>
      <c r="G9" s="32"/>
      <c r="H9" s="32"/>
      <c r="I9" s="32"/>
      <c r="J9" s="33"/>
    </row>
    <row r="10" spans="1:10" x14ac:dyDescent="0.25">
      <c r="B10" s="23">
        <v>1</v>
      </c>
      <c r="C10" s="12" t="s">
        <v>7</v>
      </c>
      <c r="D10" s="10"/>
      <c r="E10" s="10"/>
      <c r="F10" s="10"/>
      <c r="G10" s="10"/>
      <c r="H10" s="10"/>
      <c r="I10" s="13">
        <f>I12</f>
        <v>3600</v>
      </c>
      <c r="J10" s="11"/>
    </row>
    <row r="11" spans="1:10" x14ac:dyDescent="0.25">
      <c r="B11" s="23"/>
      <c r="C11" s="28"/>
      <c r="D11" s="29"/>
      <c r="E11" s="29"/>
      <c r="F11" s="29"/>
      <c r="G11" s="29"/>
      <c r="H11" s="29"/>
      <c r="I11" s="29"/>
      <c r="J11" s="30"/>
    </row>
    <row r="12" spans="1:10" ht="32.25" customHeight="1" x14ac:dyDescent="0.25">
      <c r="B12" s="23" t="s">
        <v>8</v>
      </c>
      <c r="C12" s="6" t="s">
        <v>65</v>
      </c>
      <c r="D12" s="23">
        <v>80</v>
      </c>
      <c r="E12" s="23" t="s">
        <v>0</v>
      </c>
      <c r="F12" s="5">
        <v>36</v>
      </c>
      <c r="G12" s="5">
        <f>(F12*(1+$C$68))</f>
        <v>45</v>
      </c>
      <c r="H12" s="5">
        <f>D12*F12</f>
        <v>2880</v>
      </c>
      <c r="I12" s="5">
        <f>D12*G12</f>
        <v>3600</v>
      </c>
      <c r="J12" s="23">
        <v>99059</v>
      </c>
    </row>
    <row r="13" spans="1:10" ht="18.75" customHeight="1" x14ac:dyDescent="0.25">
      <c r="B13" s="23"/>
      <c r="C13" s="28"/>
      <c r="D13" s="29"/>
      <c r="E13" s="29"/>
      <c r="F13" s="29"/>
      <c r="G13" s="29"/>
      <c r="H13" s="29"/>
      <c r="I13" s="29"/>
      <c r="J13" s="30"/>
    </row>
    <row r="14" spans="1:10" x14ac:dyDescent="0.25">
      <c r="B14" s="23">
        <v>2</v>
      </c>
      <c r="C14" s="12" t="s">
        <v>17</v>
      </c>
      <c r="D14" s="10"/>
      <c r="E14" s="10"/>
      <c r="F14" s="10"/>
      <c r="G14" s="10"/>
      <c r="H14" s="10"/>
      <c r="I14" s="13">
        <f>SUM(I16:I19)</f>
        <v>23516.972139499998</v>
      </c>
      <c r="J14" s="11"/>
    </row>
    <row r="15" spans="1:10" x14ac:dyDescent="0.25">
      <c r="B15" s="23"/>
      <c r="C15" s="28"/>
      <c r="D15" s="29"/>
      <c r="E15" s="29"/>
      <c r="F15" s="29"/>
      <c r="G15" s="29"/>
      <c r="H15" s="29"/>
      <c r="I15" s="29"/>
      <c r="J15" s="30"/>
    </row>
    <row r="16" spans="1:10" ht="45" x14ac:dyDescent="0.25">
      <c r="B16" s="23" t="s">
        <v>9</v>
      </c>
      <c r="C16" s="6" t="s">
        <v>76</v>
      </c>
      <c r="D16" s="23">
        <v>23.68</v>
      </c>
      <c r="E16" s="23" t="s">
        <v>1</v>
      </c>
      <c r="F16" s="5">
        <v>428.74</v>
      </c>
      <c r="G16" s="5">
        <f>(F16*(1+$C$68))</f>
        <v>535.92499999999995</v>
      </c>
      <c r="H16" s="5">
        <f t="shared" ref="H16:H50" si="0">D16*F16</f>
        <v>10152.563200000001</v>
      </c>
      <c r="I16" s="5">
        <f>D16*G16</f>
        <v>12690.703999999998</v>
      </c>
      <c r="J16" s="23">
        <v>96558</v>
      </c>
    </row>
    <row r="17" spans="2:10" ht="30" x14ac:dyDescent="0.25">
      <c r="B17" s="23" t="s">
        <v>10</v>
      </c>
      <c r="C17" s="6" t="s">
        <v>84</v>
      </c>
      <c r="D17" s="23">
        <v>26.34</v>
      </c>
      <c r="E17" s="23" t="s">
        <v>0</v>
      </c>
      <c r="F17" s="5">
        <f>[1]COMPOSIÇÕES!H16</f>
        <v>55.103740000000002</v>
      </c>
      <c r="G17" s="5">
        <f>(F17*(1+$C$68))</f>
        <v>68.879675000000006</v>
      </c>
      <c r="H17" s="5">
        <f t="shared" si="0"/>
        <v>1451.4325116</v>
      </c>
      <c r="I17" s="5">
        <f t="shared" ref="I17:I19" si="1">D17*G17</f>
        <v>1814.2906395000002</v>
      </c>
      <c r="J17" s="23" t="s">
        <v>85</v>
      </c>
    </row>
    <row r="18" spans="2:10" ht="30" x14ac:dyDescent="0.25">
      <c r="B18" s="23" t="s">
        <v>12</v>
      </c>
      <c r="C18" s="6" t="s">
        <v>14</v>
      </c>
      <c r="D18" s="23">
        <f>[1]Quantitativos!E6</f>
        <v>245.70000000000002</v>
      </c>
      <c r="E18" s="23" t="s">
        <v>15</v>
      </c>
      <c r="F18" s="5">
        <v>9.5399999999999991</v>
      </c>
      <c r="G18" s="5">
        <f>(F18*(1+$C$68))</f>
        <v>11.924999999999999</v>
      </c>
      <c r="H18" s="5">
        <f t="shared" si="0"/>
        <v>2343.9780000000001</v>
      </c>
      <c r="I18" s="5">
        <f t="shared" si="1"/>
        <v>2929.9724999999999</v>
      </c>
      <c r="J18" s="23">
        <v>96545</v>
      </c>
    </row>
    <row r="19" spans="2:10" ht="30" x14ac:dyDescent="0.25">
      <c r="B19" s="23" t="s">
        <v>13</v>
      </c>
      <c r="C19" s="6" t="s">
        <v>16</v>
      </c>
      <c r="D19" s="23">
        <f>[1]Quantitativos!E7</f>
        <v>622.20000000000005</v>
      </c>
      <c r="E19" s="23" t="s">
        <v>15</v>
      </c>
      <c r="F19" s="5">
        <v>7.82</v>
      </c>
      <c r="G19" s="5">
        <f>(F19*(1+$C$68))</f>
        <v>9.7750000000000004</v>
      </c>
      <c r="H19" s="5">
        <f t="shared" si="0"/>
        <v>4865.6040000000003</v>
      </c>
      <c r="I19" s="5">
        <f t="shared" si="1"/>
        <v>6082.005000000001</v>
      </c>
      <c r="J19" s="23">
        <v>96546</v>
      </c>
    </row>
    <row r="20" spans="2:10" x14ac:dyDescent="0.25">
      <c r="B20" s="23"/>
      <c r="C20" s="28"/>
      <c r="D20" s="29"/>
      <c r="E20" s="29"/>
      <c r="F20" s="29"/>
      <c r="G20" s="29"/>
      <c r="H20" s="29"/>
      <c r="I20" s="29"/>
      <c r="J20" s="30"/>
    </row>
    <row r="21" spans="2:10" x14ac:dyDescent="0.25">
      <c r="B21" s="23">
        <v>3</v>
      </c>
      <c r="C21" s="12" t="s">
        <v>19</v>
      </c>
      <c r="D21" s="10"/>
      <c r="E21" s="10"/>
      <c r="F21" s="10"/>
      <c r="G21" s="10"/>
      <c r="H21" s="10"/>
      <c r="I21" s="13">
        <f>SUM(I23:I26)</f>
        <v>43281.833914000003</v>
      </c>
      <c r="J21" s="11"/>
    </row>
    <row r="22" spans="2:10" x14ac:dyDescent="0.25">
      <c r="B22" s="23"/>
      <c r="C22" s="28"/>
      <c r="D22" s="29"/>
      <c r="E22" s="29"/>
      <c r="F22" s="29"/>
      <c r="G22" s="29"/>
      <c r="H22" s="29"/>
      <c r="I22" s="29"/>
      <c r="J22" s="30"/>
    </row>
    <row r="23" spans="2:10" ht="30" x14ac:dyDescent="0.25">
      <c r="B23" s="23" t="s">
        <v>18</v>
      </c>
      <c r="C23" s="6" t="s">
        <v>60</v>
      </c>
      <c r="D23" s="23">
        <v>25.09</v>
      </c>
      <c r="E23" s="23" t="s">
        <v>1</v>
      </c>
      <c r="F23" s="5">
        <v>414.04</v>
      </c>
      <c r="G23" s="5">
        <f>(F23*(1+$C$68))</f>
        <v>517.55000000000007</v>
      </c>
      <c r="H23" s="5">
        <f t="shared" si="0"/>
        <v>10388.2636</v>
      </c>
      <c r="I23" s="5">
        <f>D23*G23</f>
        <v>12985.329500000002</v>
      </c>
      <c r="J23" s="23">
        <v>92722</v>
      </c>
    </row>
    <row r="24" spans="2:10" ht="30" x14ac:dyDescent="0.25">
      <c r="B24" s="23" t="s">
        <v>20</v>
      </c>
      <c r="C24" s="6" t="s">
        <v>84</v>
      </c>
      <c r="D24" s="19">
        <v>168.88</v>
      </c>
      <c r="E24" s="23" t="s">
        <v>0</v>
      </c>
      <c r="F24" s="5">
        <f>[1]COMPOSIÇÕES!H16</f>
        <v>55.103740000000002</v>
      </c>
      <c r="G24" s="5">
        <f t="shared" ref="G24:G26" si="2">(F24*(1+$C$68))</f>
        <v>68.879675000000006</v>
      </c>
      <c r="H24" s="5">
        <f t="shared" si="0"/>
        <v>9305.9196112000009</v>
      </c>
      <c r="I24" s="5">
        <f t="shared" ref="I24:I26" si="3">D24*G24</f>
        <v>11632.399514000001</v>
      </c>
      <c r="J24" s="23" t="s">
        <v>85</v>
      </c>
    </row>
    <row r="25" spans="2:10" x14ac:dyDescent="0.25">
      <c r="B25" s="23" t="s">
        <v>24</v>
      </c>
      <c r="C25" s="6" t="s">
        <v>21</v>
      </c>
      <c r="D25" s="23">
        <f>[1]Quantitativos!E13+[1]Quantitativos!E19</f>
        <v>516.36</v>
      </c>
      <c r="E25" s="23" t="s">
        <v>15</v>
      </c>
      <c r="F25" s="5">
        <v>9.5299999999999994</v>
      </c>
      <c r="G25" s="5">
        <f t="shared" si="2"/>
        <v>11.9125</v>
      </c>
      <c r="H25" s="5">
        <f t="shared" si="0"/>
        <v>4920.9107999999997</v>
      </c>
      <c r="I25" s="5">
        <f t="shared" si="3"/>
        <v>6151.1385</v>
      </c>
      <c r="J25" s="23">
        <v>92777</v>
      </c>
    </row>
    <row r="26" spans="2:10" x14ac:dyDescent="0.25">
      <c r="B26" s="23" t="s">
        <v>25</v>
      </c>
      <c r="C26" s="6" t="s">
        <v>23</v>
      </c>
      <c r="D26" s="23">
        <f>[1]Quantitativos!E12+[1]Quantitativos!E18</f>
        <v>1469.9519999999998</v>
      </c>
      <c r="E26" s="23" t="s">
        <v>15</v>
      </c>
      <c r="F26" s="5">
        <v>6.81</v>
      </c>
      <c r="G26" s="5">
        <f t="shared" si="2"/>
        <v>8.5124999999999993</v>
      </c>
      <c r="H26" s="5">
        <f t="shared" si="0"/>
        <v>10010.373119999998</v>
      </c>
      <c r="I26" s="5">
        <f t="shared" si="3"/>
        <v>12512.966399999998</v>
      </c>
      <c r="J26" s="23">
        <v>92779</v>
      </c>
    </row>
    <row r="27" spans="2:10" x14ac:dyDescent="0.25">
      <c r="B27" s="23"/>
      <c r="C27" s="28"/>
      <c r="D27" s="29"/>
      <c r="E27" s="29"/>
      <c r="F27" s="29"/>
      <c r="G27" s="29"/>
      <c r="H27" s="29"/>
      <c r="I27" s="29"/>
      <c r="J27" s="30"/>
    </row>
    <row r="28" spans="2:10" x14ac:dyDescent="0.25">
      <c r="B28" s="23">
        <v>4</v>
      </c>
      <c r="C28" s="12" t="s">
        <v>26</v>
      </c>
      <c r="D28" s="10"/>
      <c r="E28" s="10"/>
      <c r="F28" s="10"/>
      <c r="G28" s="10"/>
      <c r="H28" s="10"/>
      <c r="I28" s="13">
        <f>SUM(I30,I39,I44,I52)</f>
        <v>97934.662748750008</v>
      </c>
      <c r="J28" s="11"/>
    </row>
    <row r="29" spans="2:10" x14ac:dyDescent="0.25">
      <c r="B29" s="23"/>
      <c r="C29" s="28"/>
      <c r="D29" s="29"/>
      <c r="E29" s="29"/>
      <c r="F29" s="29"/>
      <c r="G29" s="29"/>
      <c r="H29" s="29"/>
      <c r="I29" s="29"/>
      <c r="J29" s="30"/>
    </row>
    <row r="30" spans="2:10" x14ac:dyDescent="0.25">
      <c r="B30" s="23" t="s">
        <v>27</v>
      </c>
      <c r="C30" s="6" t="s">
        <v>87</v>
      </c>
      <c r="D30" s="23"/>
      <c r="E30" s="23"/>
      <c r="F30" s="5"/>
      <c r="G30" s="5"/>
      <c r="H30" s="5"/>
      <c r="I30" s="5">
        <f>SUM(I31:I37)</f>
        <v>52902.261914000002</v>
      </c>
      <c r="J30" s="23"/>
    </row>
    <row r="31" spans="2:10" ht="30" x14ac:dyDescent="0.25">
      <c r="B31" s="23" t="s">
        <v>28</v>
      </c>
      <c r="C31" s="6" t="s">
        <v>29</v>
      </c>
      <c r="D31" s="23">
        <v>14.4</v>
      </c>
      <c r="E31" s="23" t="s">
        <v>1</v>
      </c>
      <c r="F31" s="5">
        <v>414.04</v>
      </c>
      <c r="G31" s="5">
        <f>(F31*(1+$C$68))</f>
        <v>517.55000000000007</v>
      </c>
      <c r="H31" s="5">
        <f t="shared" si="0"/>
        <v>5962.1760000000004</v>
      </c>
      <c r="I31" s="5">
        <f>D31*G31</f>
        <v>7452.7200000000012</v>
      </c>
      <c r="J31" s="23">
        <v>92722</v>
      </c>
    </row>
    <row r="32" spans="2:10" ht="30" x14ac:dyDescent="0.25">
      <c r="B32" s="23" t="s">
        <v>30</v>
      </c>
      <c r="C32" s="6" t="s">
        <v>84</v>
      </c>
      <c r="D32" s="19">
        <v>116.88</v>
      </c>
      <c r="E32" s="23" t="s">
        <v>0</v>
      </c>
      <c r="F32" s="5">
        <f>[1]COMPOSIÇÕES!H16</f>
        <v>55.103740000000002</v>
      </c>
      <c r="G32" s="5">
        <f t="shared" ref="G32:G36" si="4">(F32*(1+$C$68))</f>
        <v>68.879675000000006</v>
      </c>
      <c r="H32" s="5">
        <f t="shared" si="0"/>
        <v>6440.5251312</v>
      </c>
      <c r="I32" s="5">
        <f t="shared" ref="I32:I37" si="5">D32*G32</f>
        <v>8050.656414</v>
      </c>
      <c r="J32" s="23" t="s">
        <v>85</v>
      </c>
    </row>
    <row r="33" spans="2:10" x14ac:dyDescent="0.25">
      <c r="B33" s="23" t="s">
        <v>33</v>
      </c>
      <c r="C33" s="6" t="s">
        <v>21</v>
      </c>
      <c r="D33" s="23">
        <v>848.71</v>
      </c>
      <c r="E33" s="23" t="s">
        <v>15</v>
      </c>
      <c r="F33" s="5">
        <v>9.5299999999999994</v>
      </c>
      <c r="G33" s="5">
        <f t="shared" si="4"/>
        <v>11.9125</v>
      </c>
      <c r="H33" s="5">
        <f t="shared" si="0"/>
        <v>8088.2062999999998</v>
      </c>
      <c r="I33" s="5">
        <f t="shared" si="5"/>
        <v>10110.257874999999</v>
      </c>
      <c r="J33" s="23">
        <v>92777</v>
      </c>
    </row>
    <row r="34" spans="2:10" x14ac:dyDescent="0.25">
      <c r="B34" s="23" t="s">
        <v>34</v>
      </c>
      <c r="C34" s="6" t="s">
        <v>23</v>
      </c>
      <c r="D34" s="23">
        <v>471.85</v>
      </c>
      <c r="E34" s="23" t="s">
        <v>15</v>
      </c>
      <c r="F34" s="5">
        <v>6.81</v>
      </c>
      <c r="G34" s="5">
        <f t="shared" si="4"/>
        <v>8.5124999999999993</v>
      </c>
      <c r="H34" s="5">
        <f t="shared" si="0"/>
        <v>3213.2984999999999</v>
      </c>
      <c r="I34" s="5">
        <f t="shared" si="5"/>
        <v>4016.6231250000001</v>
      </c>
      <c r="J34" s="23">
        <v>92779</v>
      </c>
    </row>
    <row r="35" spans="2:10" x14ac:dyDescent="0.25">
      <c r="B35" s="23" t="s">
        <v>35</v>
      </c>
      <c r="C35" s="6" t="s">
        <v>31</v>
      </c>
      <c r="D35" s="23">
        <v>604.41999999999996</v>
      </c>
      <c r="E35" s="23" t="s">
        <v>15</v>
      </c>
      <c r="F35" s="5">
        <v>5.68</v>
      </c>
      <c r="G35" s="5">
        <f t="shared" si="4"/>
        <v>7.1</v>
      </c>
      <c r="H35" s="5">
        <f t="shared" si="0"/>
        <v>3433.1055999999994</v>
      </c>
      <c r="I35" s="5">
        <f t="shared" si="5"/>
        <v>4291.3819999999996</v>
      </c>
      <c r="J35" s="23">
        <v>92781</v>
      </c>
    </row>
    <row r="36" spans="2:10" x14ac:dyDescent="0.25">
      <c r="B36" s="23" t="s">
        <v>36</v>
      </c>
      <c r="C36" s="6" t="s">
        <v>32</v>
      </c>
      <c r="D36" s="23">
        <v>2365.4</v>
      </c>
      <c r="E36" s="23" t="s">
        <v>15</v>
      </c>
      <c r="F36" s="5">
        <v>6.12</v>
      </c>
      <c r="G36" s="5">
        <f t="shared" si="4"/>
        <v>7.65</v>
      </c>
      <c r="H36" s="5">
        <f t="shared" si="0"/>
        <v>14476.248000000001</v>
      </c>
      <c r="I36" s="5">
        <f t="shared" si="5"/>
        <v>18095.310000000001</v>
      </c>
      <c r="J36" s="23">
        <v>92782</v>
      </c>
    </row>
    <row r="37" spans="2:10" x14ac:dyDescent="0.25">
      <c r="B37" s="23" t="s">
        <v>77</v>
      </c>
      <c r="C37" s="6" t="s">
        <v>78</v>
      </c>
      <c r="D37" s="23">
        <v>5</v>
      </c>
      <c r="E37" s="23" t="s">
        <v>79</v>
      </c>
      <c r="F37" s="5">
        <v>141.65</v>
      </c>
      <c r="G37" s="5">
        <f>(F37*(1+$C$68))</f>
        <v>177.0625</v>
      </c>
      <c r="H37" s="5">
        <f t="shared" si="0"/>
        <v>708.25</v>
      </c>
      <c r="I37" s="5">
        <f t="shared" si="5"/>
        <v>885.3125</v>
      </c>
      <c r="J37" s="23">
        <v>5928</v>
      </c>
    </row>
    <row r="38" spans="2:10" x14ac:dyDescent="0.25">
      <c r="B38" s="23"/>
      <c r="C38" s="28"/>
      <c r="D38" s="29"/>
      <c r="E38" s="29"/>
      <c r="F38" s="29"/>
      <c r="G38" s="29"/>
      <c r="H38" s="29"/>
      <c r="I38" s="29"/>
      <c r="J38" s="30"/>
    </row>
    <row r="39" spans="2:10" x14ac:dyDescent="0.25">
      <c r="B39" s="23" t="s">
        <v>37</v>
      </c>
      <c r="C39" s="37" t="s">
        <v>38</v>
      </c>
      <c r="D39" s="38"/>
      <c r="E39" s="38"/>
      <c r="F39" s="38"/>
      <c r="G39" s="39"/>
      <c r="H39" s="5"/>
      <c r="I39" s="14">
        <f>SUM(I40:I42)</f>
        <v>7995.6946000000007</v>
      </c>
      <c r="J39" s="23"/>
    </row>
    <row r="40" spans="2:10" ht="30" x14ac:dyDescent="0.25">
      <c r="B40" s="23" t="s">
        <v>39</v>
      </c>
      <c r="C40" s="6" t="s">
        <v>60</v>
      </c>
      <c r="D40" s="23">
        <v>2.4300000000000002</v>
      </c>
      <c r="E40" s="23" t="s">
        <v>1</v>
      </c>
      <c r="F40" s="5">
        <v>414.04</v>
      </c>
      <c r="G40" s="5">
        <f>(F40*(1+$C$68))</f>
        <v>517.55000000000007</v>
      </c>
      <c r="H40" s="5">
        <f t="shared" si="0"/>
        <v>1006.1172000000001</v>
      </c>
      <c r="I40" s="5">
        <f>D40*G40</f>
        <v>1257.6465000000003</v>
      </c>
      <c r="J40" s="23">
        <v>92722</v>
      </c>
    </row>
    <row r="41" spans="2:10" ht="30" x14ac:dyDescent="0.25">
      <c r="B41" s="23" t="s">
        <v>40</v>
      </c>
      <c r="C41" s="6" t="s">
        <v>84</v>
      </c>
      <c r="D41" s="23">
        <v>32</v>
      </c>
      <c r="E41" s="23" t="s">
        <v>0</v>
      </c>
      <c r="F41" s="5">
        <f>[1]COMPOSIÇÕES!H16</f>
        <v>55.103740000000002</v>
      </c>
      <c r="G41" s="5">
        <f t="shared" ref="G41:G42" si="6">(F41*(1+$C$68))</f>
        <v>68.879675000000006</v>
      </c>
      <c r="H41" s="5">
        <f t="shared" si="0"/>
        <v>1763.3196800000001</v>
      </c>
      <c r="I41" s="5">
        <f t="shared" ref="I41:I49" si="7">D41*G41</f>
        <v>2204.1496000000002</v>
      </c>
      <c r="J41" s="23" t="s">
        <v>85</v>
      </c>
    </row>
    <row r="42" spans="2:10" x14ac:dyDescent="0.25">
      <c r="B42" s="23" t="s">
        <v>41</v>
      </c>
      <c r="C42" s="6" t="s">
        <v>22</v>
      </c>
      <c r="D42" s="23">
        <v>468.62</v>
      </c>
      <c r="E42" s="23" t="s">
        <v>15</v>
      </c>
      <c r="F42" s="5">
        <v>7.74</v>
      </c>
      <c r="G42" s="5">
        <f t="shared" si="6"/>
        <v>9.6750000000000007</v>
      </c>
      <c r="H42" s="5">
        <f t="shared" si="0"/>
        <v>3627.1188000000002</v>
      </c>
      <c r="I42" s="5">
        <f t="shared" si="7"/>
        <v>4533.8985000000002</v>
      </c>
      <c r="J42" s="23">
        <v>92778</v>
      </c>
    </row>
    <row r="43" spans="2:10" x14ac:dyDescent="0.25">
      <c r="B43" s="23"/>
      <c r="C43" s="6"/>
      <c r="D43" s="23"/>
      <c r="E43" s="23"/>
      <c r="F43" s="5"/>
      <c r="G43" s="5"/>
      <c r="H43" s="5"/>
      <c r="I43" s="5"/>
      <c r="J43" s="23"/>
    </row>
    <row r="44" spans="2:10" x14ac:dyDescent="0.25">
      <c r="B44" s="23" t="s">
        <v>42</v>
      </c>
      <c r="C44" s="37" t="s">
        <v>43</v>
      </c>
      <c r="D44" s="38"/>
      <c r="E44" s="38"/>
      <c r="F44" s="38"/>
      <c r="G44" s="39"/>
      <c r="H44" s="5"/>
      <c r="I44" s="14">
        <f>SUM(I45:I50)</f>
        <v>35483.621275750003</v>
      </c>
      <c r="J44" s="23"/>
    </row>
    <row r="45" spans="2:10" ht="30" x14ac:dyDescent="0.25">
      <c r="B45" s="23" t="s">
        <v>44</v>
      </c>
      <c r="C45" s="6" t="s">
        <v>60</v>
      </c>
      <c r="D45" s="23">
        <v>17.3</v>
      </c>
      <c r="E45" s="23" t="s">
        <v>1</v>
      </c>
      <c r="F45" s="5">
        <v>414.04</v>
      </c>
      <c r="G45" s="5">
        <f>(F45*(1+$C$68))</f>
        <v>517.55000000000007</v>
      </c>
      <c r="H45" s="5">
        <f t="shared" si="0"/>
        <v>7162.8920000000007</v>
      </c>
      <c r="I45" s="5">
        <f t="shared" si="7"/>
        <v>8953.6150000000016</v>
      </c>
      <c r="J45" s="23">
        <v>92722</v>
      </c>
    </row>
    <row r="46" spans="2:10" ht="30" x14ac:dyDescent="0.25">
      <c r="B46" s="23" t="s">
        <v>45</v>
      </c>
      <c r="C46" s="6" t="s">
        <v>84</v>
      </c>
      <c r="D46" s="19">
        <v>101.69</v>
      </c>
      <c r="E46" s="23" t="s">
        <v>0</v>
      </c>
      <c r="F46" s="5">
        <f>[1]COMPOSIÇÕES!H16</f>
        <v>55.103740000000002</v>
      </c>
      <c r="G46" s="5">
        <f t="shared" ref="G46:G50" si="8">(F46*(1+$C$68))</f>
        <v>68.879675000000006</v>
      </c>
      <c r="H46" s="5">
        <f t="shared" si="0"/>
        <v>5603.4993205999999</v>
      </c>
      <c r="I46" s="5">
        <f t="shared" si="7"/>
        <v>7004.3741507500008</v>
      </c>
      <c r="J46" s="23" t="s">
        <v>85</v>
      </c>
    </row>
    <row r="47" spans="2:10" x14ac:dyDescent="0.25">
      <c r="B47" s="23" t="s">
        <v>47</v>
      </c>
      <c r="C47" s="6" t="s">
        <v>46</v>
      </c>
      <c r="D47" s="23">
        <v>139.65</v>
      </c>
      <c r="E47" s="23" t="s">
        <v>15</v>
      </c>
      <c r="F47" s="5">
        <v>9.99</v>
      </c>
      <c r="G47" s="5">
        <f t="shared" si="8"/>
        <v>12.487500000000001</v>
      </c>
      <c r="H47" s="5">
        <f t="shared" si="0"/>
        <v>1395.1035000000002</v>
      </c>
      <c r="I47" s="5">
        <f t="shared" si="7"/>
        <v>1743.8793750000002</v>
      </c>
      <c r="J47" s="23">
        <v>92776</v>
      </c>
    </row>
    <row r="48" spans="2:10" x14ac:dyDescent="0.25">
      <c r="B48" s="23" t="s">
        <v>48</v>
      </c>
      <c r="C48" s="6" t="s">
        <v>21</v>
      </c>
      <c r="D48" s="23">
        <v>1054.24</v>
      </c>
      <c r="E48" s="23" t="s">
        <v>15</v>
      </c>
      <c r="F48" s="5">
        <v>9.5299999999999994</v>
      </c>
      <c r="G48" s="5">
        <f t="shared" si="8"/>
        <v>11.9125</v>
      </c>
      <c r="H48" s="5">
        <f t="shared" si="0"/>
        <v>10046.9072</v>
      </c>
      <c r="I48" s="5">
        <f t="shared" si="7"/>
        <v>12558.634</v>
      </c>
      <c r="J48" s="23">
        <v>92777</v>
      </c>
    </row>
    <row r="49" spans="2:10" x14ac:dyDescent="0.25">
      <c r="B49" s="23" t="s">
        <v>49</v>
      </c>
      <c r="C49" s="6" t="s">
        <v>22</v>
      </c>
      <c r="D49" s="23">
        <v>411.75</v>
      </c>
      <c r="E49" s="23" t="s">
        <v>15</v>
      </c>
      <c r="F49" s="5">
        <v>7.74</v>
      </c>
      <c r="G49" s="5">
        <f t="shared" si="8"/>
        <v>9.6750000000000007</v>
      </c>
      <c r="H49" s="5">
        <f t="shared" si="0"/>
        <v>3186.9450000000002</v>
      </c>
      <c r="I49" s="5">
        <f t="shared" si="7"/>
        <v>3983.6812500000001</v>
      </c>
      <c r="J49" s="23">
        <v>92778</v>
      </c>
    </row>
    <row r="50" spans="2:10" x14ac:dyDescent="0.25">
      <c r="B50" s="23" t="s">
        <v>80</v>
      </c>
      <c r="C50" s="6" t="s">
        <v>78</v>
      </c>
      <c r="D50" s="23">
        <v>7</v>
      </c>
      <c r="E50" s="23" t="s">
        <v>79</v>
      </c>
      <c r="F50" s="5">
        <v>141.65</v>
      </c>
      <c r="G50" s="5">
        <f t="shared" si="8"/>
        <v>177.0625</v>
      </c>
      <c r="H50" s="5">
        <f t="shared" si="0"/>
        <v>991.55000000000007</v>
      </c>
      <c r="I50" s="5">
        <f>(D50*(F50*(1+$C$68)))</f>
        <v>1239.4375</v>
      </c>
      <c r="J50" s="23">
        <v>5928</v>
      </c>
    </row>
    <row r="51" spans="2:10" x14ac:dyDescent="0.25">
      <c r="B51" s="23"/>
      <c r="C51" s="6"/>
      <c r="D51" s="23"/>
      <c r="E51" s="23"/>
      <c r="F51" s="5"/>
      <c r="G51" s="5"/>
      <c r="H51" s="5"/>
      <c r="I51" s="5"/>
      <c r="J51" s="23"/>
    </row>
    <row r="52" spans="2:10" x14ac:dyDescent="0.25">
      <c r="B52" s="23" t="s">
        <v>50</v>
      </c>
      <c r="C52" s="37" t="s">
        <v>51</v>
      </c>
      <c r="D52" s="38"/>
      <c r="E52" s="38"/>
      <c r="F52" s="38"/>
      <c r="G52" s="39"/>
      <c r="H52" s="5"/>
      <c r="I52" s="14">
        <f>SUM(I53:I56)</f>
        <v>1553.0849589999998</v>
      </c>
      <c r="J52" s="23"/>
    </row>
    <row r="53" spans="2:10" ht="30" x14ac:dyDescent="0.25">
      <c r="B53" s="23" t="s">
        <v>53</v>
      </c>
      <c r="C53" s="6" t="s">
        <v>60</v>
      </c>
      <c r="D53" s="23">
        <v>0.5</v>
      </c>
      <c r="E53" s="23" t="s">
        <v>1</v>
      </c>
      <c r="F53" s="5">
        <v>414.01</v>
      </c>
      <c r="G53" s="5">
        <f t="shared" ref="G53:G56" si="9">(F53*(1+$C$68))</f>
        <v>517.51250000000005</v>
      </c>
      <c r="H53" s="5">
        <f t="shared" ref="H53:H60" si="10">D53*F53</f>
        <v>207.005</v>
      </c>
      <c r="I53" s="5">
        <f t="shared" ref="I53:I56" si="11">D53*G53</f>
        <v>258.75625000000002</v>
      </c>
      <c r="J53" s="23">
        <v>92722</v>
      </c>
    </row>
    <row r="54" spans="2:10" ht="30" x14ac:dyDescent="0.25">
      <c r="B54" s="23" t="s">
        <v>54</v>
      </c>
      <c r="C54" s="6" t="s">
        <v>84</v>
      </c>
      <c r="D54" s="23">
        <v>8.2799999999999994</v>
      </c>
      <c r="E54" s="23" t="s">
        <v>0</v>
      </c>
      <c r="F54" s="5">
        <f>[1]COMPOSIÇÕES!H16</f>
        <v>55.103740000000002</v>
      </c>
      <c r="G54" s="5">
        <f t="shared" si="9"/>
        <v>68.879675000000006</v>
      </c>
      <c r="H54" s="5">
        <f t="shared" si="10"/>
        <v>456.25896719999997</v>
      </c>
      <c r="I54" s="5">
        <f t="shared" si="11"/>
        <v>570.32370900000001</v>
      </c>
      <c r="J54" s="23" t="s">
        <v>85</v>
      </c>
    </row>
    <row r="55" spans="2:10" x14ac:dyDescent="0.25">
      <c r="B55" s="23" t="s">
        <v>55</v>
      </c>
      <c r="C55" s="6" t="s">
        <v>52</v>
      </c>
      <c r="D55" s="23">
        <v>17.399999999999999</v>
      </c>
      <c r="E55" s="23" t="s">
        <v>15</v>
      </c>
      <c r="F55" s="5">
        <v>11.58</v>
      </c>
      <c r="G55" s="5">
        <f t="shared" si="9"/>
        <v>14.475</v>
      </c>
      <c r="H55" s="5">
        <f t="shared" si="10"/>
        <v>201.49199999999999</v>
      </c>
      <c r="I55" s="5">
        <f t="shared" si="11"/>
        <v>251.86499999999998</v>
      </c>
      <c r="J55" s="23">
        <v>92775</v>
      </c>
    </row>
    <row r="56" spans="2:10" x14ac:dyDescent="0.25">
      <c r="B56" s="23" t="s">
        <v>56</v>
      </c>
      <c r="C56" s="6" t="s">
        <v>22</v>
      </c>
      <c r="D56" s="23">
        <v>48.8</v>
      </c>
      <c r="E56" s="23" t="s">
        <v>15</v>
      </c>
      <c r="F56" s="5">
        <v>7.74</v>
      </c>
      <c r="G56" s="5">
        <f t="shared" si="9"/>
        <v>9.6750000000000007</v>
      </c>
      <c r="H56" s="5">
        <f t="shared" si="10"/>
        <v>377.71199999999999</v>
      </c>
      <c r="I56" s="5">
        <f t="shared" si="11"/>
        <v>472.14</v>
      </c>
      <c r="J56" s="23">
        <v>92778</v>
      </c>
    </row>
    <row r="57" spans="2:10" x14ac:dyDescent="0.25">
      <c r="B57" s="23"/>
      <c r="C57" s="28"/>
      <c r="D57" s="29"/>
      <c r="E57" s="29"/>
      <c r="F57" s="29"/>
      <c r="G57" s="29"/>
      <c r="H57" s="29"/>
      <c r="I57" s="29"/>
      <c r="J57" s="30"/>
    </row>
    <row r="58" spans="2:10" x14ac:dyDescent="0.25">
      <c r="B58" s="23">
        <v>5</v>
      </c>
      <c r="C58" s="12" t="s">
        <v>57</v>
      </c>
      <c r="D58" s="10"/>
      <c r="E58" s="10"/>
      <c r="F58" s="10"/>
      <c r="G58" s="10"/>
      <c r="H58" s="10"/>
      <c r="I58" s="13">
        <f>I60</f>
        <v>7542.5</v>
      </c>
      <c r="J58" s="11"/>
    </row>
    <row r="59" spans="2:10" x14ac:dyDescent="0.25">
      <c r="B59" s="23"/>
      <c r="C59" s="28"/>
      <c r="D59" s="29"/>
      <c r="E59" s="29"/>
      <c r="F59" s="29"/>
      <c r="G59" s="29"/>
      <c r="H59" s="29"/>
      <c r="I59" s="29"/>
      <c r="J59" s="30"/>
    </row>
    <row r="60" spans="2:10" ht="30" x14ac:dyDescent="0.25">
      <c r="B60" s="23" t="s">
        <v>58</v>
      </c>
      <c r="C60" s="6" t="s">
        <v>59</v>
      </c>
      <c r="D60" s="23">
        <v>20</v>
      </c>
      <c r="E60" s="23" t="s">
        <v>2</v>
      </c>
      <c r="F60" s="5">
        <v>301.7</v>
      </c>
      <c r="G60" s="5">
        <f t="shared" ref="G60" si="12">(F60*(1+$C$68))</f>
        <v>377.125</v>
      </c>
      <c r="H60" s="5">
        <f t="shared" si="10"/>
        <v>6034</v>
      </c>
      <c r="I60" s="5">
        <f t="shared" ref="I60" si="13">D60*G60</f>
        <v>7542.5</v>
      </c>
      <c r="J60" s="23">
        <v>99839</v>
      </c>
    </row>
    <row r="61" spans="2:10" x14ac:dyDescent="0.25">
      <c r="B61" s="4"/>
      <c r="C61" s="7"/>
      <c r="D61" s="23"/>
      <c r="E61" s="23"/>
      <c r="F61" s="4"/>
      <c r="G61" s="4"/>
      <c r="H61" s="4"/>
      <c r="I61" s="4"/>
      <c r="J61" s="4"/>
    </row>
    <row r="62" spans="2:10" x14ac:dyDescent="0.25">
      <c r="B62" s="23">
        <v>6</v>
      </c>
      <c r="C62" s="12" t="s">
        <v>61</v>
      </c>
      <c r="D62" s="10"/>
      <c r="E62" s="10"/>
      <c r="F62" s="10"/>
      <c r="G62" s="10"/>
      <c r="H62" s="10"/>
      <c r="I62" s="13">
        <f>I64</f>
        <v>99.5</v>
      </c>
      <c r="J62" s="11"/>
    </row>
    <row r="63" spans="2:10" x14ac:dyDescent="0.25">
      <c r="B63" s="23"/>
      <c r="C63" s="3"/>
      <c r="D63" s="23"/>
      <c r="E63" s="23"/>
      <c r="F63" s="4"/>
      <c r="G63" s="4"/>
      <c r="H63" s="4"/>
      <c r="I63" s="4"/>
      <c r="J63" s="4"/>
    </row>
    <row r="64" spans="2:10" x14ac:dyDescent="0.25">
      <c r="B64" s="23" t="s">
        <v>62</v>
      </c>
      <c r="C64" s="6" t="s">
        <v>63</v>
      </c>
      <c r="D64" s="23">
        <v>8</v>
      </c>
      <c r="E64" s="23" t="s">
        <v>64</v>
      </c>
      <c r="F64" s="5">
        <v>9.9499999999999993</v>
      </c>
      <c r="G64" s="5">
        <f t="shared" ref="G64" si="14">(F64*(1+$C$68))</f>
        <v>12.4375</v>
      </c>
      <c r="H64" s="5">
        <f t="shared" ref="H64" si="15">D64*F64</f>
        <v>79.599999999999994</v>
      </c>
      <c r="I64" s="5">
        <f t="shared" ref="I64" si="16">D64*G64</f>
        <v>99.5</v>
      </c>
      <c r="J64" s="23">
        <v>9836</v>
      </c>
    </row>
    <row r="65" spans="2:10" x14ac:dyDescent="0.25">
      <c r="B65" s="4"/>
      <c r="C65" s="3"/>
      <c r="D65" s="23"/>
      <c r="E65" s="23"/>
      <c r="F65" s="4"/>
      <c r="G65" s="4"/>
      <c r="H65" s="4"/>
      <c r="I65" s="4"/>
      <c r="J65" s="4"/>
    </row>
    <row r="66" spans="2:10" ht="22.5" customHeight="1" x14ac:dyDescent="0.25">
      <c r="B66" s="4"/>
      <c r="C66" s="34" t="s">
        <v>73</v>
      </c>
      <c r="D66" s="35"/>
      <c r="E66" s="35"/>
      <c r="F66" s="35"/>
      <c r="G66" s="36"/>
      <c r="H66" s="9">
        <f>SUM(H12,H16,H17,H18,H19,H23,H24,H25,H26,H31,H32,H33,H34,H35,H36,H37,H40,H41,H42,H45,H46,H47,H48,H49,H50,H53,H54,H55,H56,H60,H64)</f>
        <v>140780.3750418</v>
      </c>
      <c r="I66" s="15">
        <f>SUM(I12,I16,I17,I18,I19,I23,I24,I25,I26,I31,I32,I33,I34,I35,I36,I37,I40,I41,I42,I45,I46,I47,I48,I49,I50,I53,I54,I55,I56,I60,I64)</f>
        <v>175975.46880224996</v>
      </c>
      <c r="J66" s="4"/>
    </row>
    <row r="67" spans="2:10" x14ac:dyDescent="0.25">
      <c r="B67" s="16"/>
      <c r="C67" s="17"/>
      <c r="D67" s="18"/>
      <c r="E67" s="18"/>
      <c r="F67" s="16"/>
      <c r="G67" s="16"/>
      <c r="H67" s="16"/>
      <c r="I67" s="16"/>
      <c r="J67" s="16"/>
    </row>
    <row r="68" spans="2:10" ht="15.75" x14ac:dyDescent="0.25">
      <c r="B68" s="20" t="s">
        <v>11</v>
      </c>
      <c r="C68" s="21">
        <v>0.25</v>
      </c>
      <c r="D68" s="18"/>
      <c r="E68" s="18"/>
      <c r="F68" s="16"/>
      <c r="G68" s="16"/>
      <c r="H68" s="16"/>
      <c r="I68" s="16"/>
      <c r="J68" s="16"/>
    </row>
    <row r="69" spans="2:10" x14ac:dyDescent="0.25">
      <c r="B69" s="16"/>
      <c r="C69" s="17"/>
      <c r="D69" s="18"/>
      <c r="E69" s="18"/>
      <c r="F69" s="16"/>
      <c r="G69" s="16"/>
      <c r="H69" s="16"/>
      <c r="I69" s="16"/>
      <c r="J69" s="16"/>
    </row>
    <row r="70" spans="2:10" ht="30.75" customHeight="1" x14ac:dyDescent="0.25">
      <c r="B70" s="25" t="s">
        <v>89</v>
      </c>
      <c r="C70" s="25"/>
      <c r="D70" s="22"/>
      <c r="E70" s="22"/>
      <c r="G70" s="40" t="s">
        <v>90</v>
      </c>
      <c r="H70" s="40"/>
      <c r="I70" s="40"/>
      <c r="J70" s="40"/>
    </row>
    <row r="71" spans="2:10" ht="18.75" x14ac:dyDescent="0.3">
      <c r="B71" s="24" t="s">
        <v>86</v>
      </c>
      <c r="C71" s="24"/>
      <c r="D71" s="22"/>
      <c r="E71" s="22"/>
    </row>
    <row r="72" spans="2:10" x14ac:dyDescent="0.25">
      <c r="B72" s="25" t="s">
        <v>88</v>
      </c>
      <c r="C72" s="25"/>
      <c r="D72" s="22"/>
      <c r="E72" s="22"/>
    </row>
    <row r="73" spans="2:10" x14ac:dyDescent="0.25">
      <c r="C73" s="1"/>
      <c r="D73" s="22"/>
      <c r="E73" s="22"/>
    </row>
    <row r="74" spans="2:10" x14ac:dyDescent="0.25">
      <c r="C74" s="1"/>
      <c r="D74" s="22"/>
      <c r="E74" s="22"/>
    </row>
    <row r="75" spans="2:10" x14ac:dyDescent="0.25">
      <c r="C75" s="1"/>
      <c r="D75" s="22"/>
      <c r="E75" s="22"/>
    </row>
    <row r="76" spans="2:10" x14ac:dyDescent="0.25">
      <c r="C76" s="1"/>
      <c r="D76" s="22"/>
      <c r="E76" s="22"/>
    </row>
    <row r="77" spans="2:10" x14ac:dyDescent="0.25">
      <c r="C77" s="1"/>
      <c r="D77" s="22"/>
      <c r="E77" s="22"/>
    </row>
    <row r="78" spans="2:10" x14ac:dyDescent="0.25">
      <c r="C78" s="1"/>
      <c r="D78" s="22"/>
      <c r="E78" s="22"/>
    </row>
    <row r="79" spans="2:10" x14ac:dyDescent="0.25">
      <c r="C79" s="1"/>
      <c r="D79" s="22"/>
      <c r="E79" s="22"/>
    </row>
    <row r="80" spans="2:10" x14ac:dyDescent="0.25">
      <c r="C80" s="1"/>
      <c r="D80" s="22"/>
      <c r="E80" s="22"/>
    </row>
    <row r="81" spans="3:5" x14ac:dyDescent="0.25">
      <c r="C81" s="1"/>
      <c r="D81" s="22"/>
      <c r="E81" s="22"/>
    </row>
    <row r="82" spans="3:5" x14ac:dyDescent="0.25">
      <c r="C82" s="1"/>
      <c r="D82" s="22"/>
      <c r="E82" s="22"/>
    </row>
    <row r="83" spans="3:5" x14ac:dyDescent="0.25">
      <c r="C83" s="1"/>
      <c r="D83" s="22"/>
      <c r="E83" s="22"/>
    </row>
    <row r="84" spans="3:5" x14ac:dyDescent="0.25">
      <c r="C84" s="1"/>
      <c r="D84" s="22"/>
      <c r="E84" s="22"/>
    </row>
    <row r="85" spans="3:5" x14ac:dyDescent="0.25">
      <c r="C85" s="1"/>
      <c r="D85" s="22"/>
      <c r="E85" s="22"/>
    </row>
    <row r="86" spans="3:5" x14ac:dyDescent="0.25">
      <c r="C86" s="1"/>
      <c r="D86" s="22"/>
      <c r="E86" s="22"/>
    </row>
    <row r="87" spans="3:5" x14ac:dyDescent="0.25">
      <c r="C87" s="1"/>
      <c r="D87" s="22"/>
      <c r="E87" s="22"/>
    </row>
    <row r="88" spans="3:5" x14ac:dyDescent="0.25">
      <c r="C88" s="1"/>
      <c r="D88" s="22"/>
      <c r="E88" s="22"/>
    </row>
    <row r="89" spans="3:5" x14ac:dyDescent="0.25">
      <c r="C89" s="1"/>
      <c r="D89" s="22"/>
      <c r="E89" s="22"/>
    </row>
    <row r="90" spans="3:5" x14ac:dyDescent="0.25">
      <c r="C90" s="1"/>
      <c r="D90" s="22"/>
      <c r="E90" s="22"/>
    </row>
    <row r="91" spans="3:5" x14ac:dyDescent="0.25">
      <c r="C91" s="1"/>
      <c r="D91" s="22"/>
      <c r="E91" s="22"/>
    </row>
    <row r="92" spans="3:5" x14ac:dyDescent="0.25">
      <c r="C92" s="1"/>
      <c r="D92" s="22"/>
      <c r="E92" s="22"/>
    </row>
    <row r="93" spans="3:5" x14ac:dyDescent="0.25">
      <c r="C93" s="1"/>
      <c r="D93" s="22"/>
      <c r="E93" s="22"/>
    </row>
    <row r="94" spans="3:5" x14ac:dyDescent="0.25">
      <c r="C94" s="1"/>
      <c r="D94" s="22"/>
      <c r="E94" s="22"/>
    </row>
    <row r="95" spans="3:5" x14ac:dyDescent="0.25">
      <c r="C95" s="1"/>
      <c r="D95" s="22"/>
      <c r="E95" s="22"/>
    </row>
    <row r="96" spans="3:5" x14ac:dyDescent="0.25">
      <c r="C96" s="1"/>
      <c r="D96" s="22"/>
      <c r="E96" s="22"/>
    </row>
    <row r="97" spans="3:5" x14ac:dyDescent="0.25">
      <c r="C97" s="1"/>
      <c r="D97" s="22"/>
      <c r="E97" s="22"/>
    </row>
    <row r="98" spans="3:5" x14ac:dyDescent="0.25">
      <c r="C98" s="1"/>
      <c r="D98" s="22"/>
      <c r="E98" s="22"/>
    </row>
    <row r="99" spans="3:5" x14ac:dyDescent="0.25">
      <c r="C99" s="1"/>
      <c r="D99" s="22"/>
      <c r="E99" s="22"/>
    </row>
    <row r="100" spans="3:5" x14ac:dyDescent="0.25">
      <c r="C100" s="1"/>
    </row>
    <row r="101" spans="3:5" x14ac:dyDescent="0.25">
      <c r="C101" s="1"/>
    </row>
    <row r="102" spans="3:5" x14ac:dyDescent="0.25">
      <c r="C102" s="1"/>
    </row>
    <row r="103" spans="3:5" x14ac:dyDescent="0.25">
      <c r="C103" s="1"/>
    </row>
    <row r="104" spans="3:5" x14ac:dyDescent="0.25">
      <c r="C104" s="1"/>
    </row>
    <row r="105" spans="3:5" x14ac:dyDescent="0.25">
      <c r="C105" s="1"/>
    </row>
    <row r="106" spans="3:5" x14ac:dyDescent="0.25">
      <c r="C106" s="1"/>
    </row>
    <row r="107" spans="3:5" x14ac:dyDescent="0.25">
      <c r="C107" s="1"/>
    </row>
    <row r="108" spans="3:5" x14ac:dyDescent="0.25">
      <c r="C108" s="1"/>
    </row>
    <row r="109" spans="3:5" x14ac:dyDescent="0.25">
      <c r="C109" s="1"/>
    </row>
    <row r="110" spans="3:5" x14ac:dyDescent="0.25">
      <c r="C110" s="1"/>
    </row>
  </sheetData>
  <mergeCells count="20">
    <mergeCell ref="C44:G44"/>
    <mergeCell ref="B3:J4"/>
    <mergeCell ref="C9:J9"/>
    <mergeCell ref="C11:J11"/>
    <mergeCell ref="C13:J13"/>
    <mergeCell ref="C15:J15"/>
    <mergeCell ref="C20:J20"/>
    <mergeCell ref="C22:J22"/>
    <mergeCell ref="C27:J27"/>
    <mergeCell ref="C29:J29"/>
    <mergeCell ref="C38:J38"/>
    <mergeCell ref="C39:G39"/>
    <mergeCell ref="B71:C71"/>
    <mergeCell ref="B72:C72"/>
    <mergeCell ref="C52:G52"/>
    <mergeCell ref="C57:J57"/>
    <mergeCell ref="C59:J59"/>
    <mergeCell ref="C66:G66"/>
    <mergeCell ref="B70:C70"/>
    <mergeCell ref="G70:J70"/>
  </mergeCells>
  <pageMargins left="0.51181102362204722" right="0.51181102362204722" top="0.78740157480314965" bottom="0.78740157480314965" header="0.31496062992125984" footer="0.31496062992125984"/>
  <pageSetup paperSize="9" scale="4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Plan1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PAGOTTO</dc:creator>
  <cp:lastModifiedBy>Felipe</cp:lastModifiedBy>
  <cp:lastPrinted>2019-08-25T23:59:17Z</cp:lastPrinted>
  <dcterms:created xsi:type="dcterms:W3CDTF">2019-07-25T18:55:20Z</dcterms:created>
  <dcterms:modified xsi:type="dcterms:W3CDTF">2019-08-26T00:28:55Z</dcterms:modified>
</cp:coreProperties>
</file>